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Calculator" sheetId="2" state="visible" r:id="rId4"/>
    <sheet name="Charter Hall example" sheetId="3" state="visible" r:id="rId5"/>
    <sheet name="Berkeley exampl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<sst xmlns="http://schemas.openxmlformats.org/spreadsheetml/2006/main" count="129" uniqueCount="126">
  <si>
    <t xml:space="preserve">AI agent ROI calculator for facilities management</t>
  </si>
  <si>
    <t xml:space="preserve">By Facilio. Companion to the guide: facilio.com/blog/ai-agents-roi-fm/</t>
  </si>
  <si>
    <t xml:space="preserve">What it does</t>
  </si>
  <si>
    <t xml:space="preserve">Builds a business case for AI agents in five steps: time spent, time reduced, capacity freed, value of that capacity, then losses avoided on a separate line. It keeps freed capacity apart from cash savings and subtracts the full cost of running the agent.</t>
  </si>
  <si>
    <t xml:space="preserve">How to use it</t>
  </si>
  <si>
    <t xml:space="preserve">1. Go to the Calculator tab. Edit only the yellow cells with blue text. Everything else is a formula.</t>
  </si>
  <si>
    <t xml:space="preserve">2. Enter your loaded hourly cost and working hours per FTE at the top.</t>
  </si>
  <si>
    <t xml:space="preserve">3. For each function, enter last month's volume and the minutes a person spends per item. Time a sample of 20 to 30 items rather than estimating.</t>
  </si>
  <si>
    <t xml:space="preserve">4. Enter the share of items you expect the agent to handle fully, and the minutes a person still spends reviewing each one it handles.</t>
  </si>
  <si>
    <t xml:space="preserve">5. Enter the costs: platform or usage charges, one-off setup, your team's time and running costs. Ask your vendor for each.</t>
  </si>
  <si>
    <t xml:space="preserve">6. Add losses avoided only where you have your own history. Use the conservative end of any range.</t>
  </si>
  <si>
    <t xml:space="preserve">7. Read the Summary block. Capacity value and cash savings are shown separately. Let finance decide which to count.</t>
  </si>
  <si>
    <t xml:space="preserve">Example values</t>
  </si>
  <si>
    <t xml:space="preserve">The yellow cells come filled with illustrative example values so you can see how the sheet works. They are not Facilio customer data. Replace them with your own numbers.</t>
  </si>
  <si>
    <t xml:space="preserve">Worked examples</t>
  </si>
  <si>
    <t xml:space="preserve">The Charter Hall and Berkeley Services tabs apply the same method to two live Facilio agents. Published figures are marked with their source. Any assumption is marked as one.</t>
  </si>
  <si>
    <t xml:space="preserve">Currency</t>
  </si>
  <si>
    <t xml:space="preserve">Amounts are shown with a $ sign. Use your own currency throughout; the formulas do not convert.</t>
  </si>
  <si>
    <t xml:space="preserve">Colour key</t>
  </si>
  <si>
    <t xml:space="preserve">Yellow fill, blue text: inputs you can change.  Black text: formulas.  Green text: values pulled from another cell or sheet.</t>
  </si>
  <si>
    <t xml:space="preserve">AI agent ROI calculator</t>
  </si>
  <si>
    <t xml:space="preserve">Edit the yellow cells. Example values are illustrative, not customer data.</t>
  </si>
  <si>
    <t xml:space="preserve">Assumptions</t>
  </si>
  <si>
    <t xml:space="preserve">Fully loaded hourly cost ($ per hour)</t>
  </si>
  <si>
    <t xml:space="preserve">Salary, benefits and overheads. Use your own figure.</t>
  </si>
  <si>
    <t xml:space="preserve">Working hours per FTE per month</t>
  </si>
  <si>
    <t xml:space="preserve">Months per year</t>
  </si>
  <si>
    <t xml:space="preserve">Step 1 to 4: time spent, time reduced, capacity freed, value</t>
  </si>
  <si>
    <t xml:space="preserve">Function</t>
  </si>
  <si>
    <t xml:space="preserve">Items per month</t>
  </si>
  <si>
    <t xml:space="preserve">Minutes per item today</t>
  </si>
  <si>
    <t xml:space="preserve">Share the agent handles fully</t>
  </si>
  <si>
    <t xml:space="preserve">Review minutes per item it handles</t>
  </si>
  <si>
    <t xml:space="preserve">Hours spent today (per month)</t>
  </si>
  <si>
    <t xml:space="preserve">Hours after the agent (per month)</t>
  </si>
  <si>
    <t xml:space="preserve">Hours freed (per month)</t>
  </si>
  <si>
    <t xml:space="preserve">FTE freed</t>
  </si>
  <si>
    <t xml:space="preserve">Capacity value per year ($)</t>
  </si>
  <si>
    <t xml:space="preserve">Service request intake</t>
  </si>
  <si>
    <t xml:space="preserve">Work order dispatch</t>
  </si>
  <si>
    <t xml:space="preserve">Vendor coordination</t>
  </si>
  <si>
    <t xml:space="preserve">Invoice validation</t>
  </si>
  <si>
    <t xml:space="preserve">Compliance documents</t>
  </si>
  <si>
    <t xml:space="preserve">Total</t>
  </si>
  <si>
    <t xml:space="preserve">Leave a row at zero if the function is not in scope.</t>
  </si>
  <si>
    <t xml:space="preserve">Capacity is not cash</t>
  </si>
  <si>
    <t xml:space="preserve">Share of freed capacity turned into cash savings</t>
  </si>
  <si>
    <t xml:space="preserve">Only if you avoid a hire, cut overtime or agency spend, or reduce headcount. Example: 25%. Set to 0% if none of these apply.</t>
  </si>
  <si>
    <t xml:space="preserve">Cash savings per year ($)</t>
  </si>
  <si>
    <t xml:space="preserve">Costs</t>
  </si>
  <si>
    <t xml:space="preserve">Platform or usage charges per year ($)</t>
  </si>
  <si>
    <t xml:space="preserve">Ask your vendor. Example: per-call or per-session pricing × your volume.</t>
  </si>
  <si>
    <t xml:space="preserve">One-off setup ($)</t>
  </si>
  <si>
    <t xml:space="preserve">Connecting systems, loading rules, the trial run. Enter 0 if included.</t>
  </si>
  <si>
    <t xml:space="preserve">Your team's time per month (hours)</t>
  </si>
  <si>
    <t xml:space="preserve">Agreeing rules, scoring the trial run, reviewing exceptions.</t>
  </si>
  <si>
    <t xml:space="preserve">Your team's time per year ($)</t>
  </si>
  <si>
    <t xml:space="preserve">Running costs per year ($)</t>
  </si>
  <si>
    <t xml:space="preserve">Monitoring and fixes, if not included in the platform charge.</t>
  </si>
  <si>
    <t xml:space="preserve">Recurring cost per year ($)</t>
  </si>
  <si>
    <t xml:space="preserve">Step 5: losses avoided (kept separate)</t>
  </si>
  <si>
    <t xml:space="preserve">Loss you want to prevent</t>
  </si>
  <si>
    <t xml:space="preserve">Times it happened last year</t>
  </si>
  <si>
    <t xml:space="preserve">Cost each time ($)</t>
  </si>
  <si>
    <t xml:space="preserve">Share the agent would prevent</t>
  </si>
  <si>
    <t xml:space="preserve">Losses avoided per year ($)</t>
  </si>
  <si>
    <t xml:space="preserve">Invoice penalties or lost tax credits</t>
  </si>
  <si>
    <t xml:space="preserve">Jobs dispatched to a vendor with a lapsed certificate</t>
  </si>
  <si>
    <t xml:space="preserve">SLA penalties from missed or late jobs</t>
  </si>
  <si>
    <t xml:space="preserve">Total losses avoided per year ($)</t>
  </si>
  <si>
    <t xml:space="preserve">Count only losses from your own history that would not have been caught and fixed anyway. Use the low end of any range.</t>
  </si>
  <si>
    <t xml:space="preserve">Summary</t>
  </si>
  <si>
    <t xml:space="preserve">Per year ($)</t>
  </si>
  <si>
    <t xml:space="preserve">Capacity view</t>
  </si>
  <si>
    <t xml:space="preserve">Cash view</t>
  </si>
  <si>
    <t xml:space="preserve">Labour value</t>
  </si>
  <si>
    <t xml:space="preserve">Losses avoided (separate line)</t>
  </si>
  <si>
    <t xml:space="preserve">Recurring cost</t>
  </si>
  <si>
    <t xml:space="preserve">Net value per year</t>
  </si>
  <si>
    <t xml:space="preserve">Year one, after setup</t>
  </si>
  <si>
    <t xml:space="preserve">Three-year net</t>
  </si>
  <si>
    <t xml:space="preserve">Payback on setup (months)</t>
  </si>
  <si>
    <t xml:space="preserve">Capacity view: freed time valued at your hourly cost. Cash view: only the share you turn into savings. Show both to finance.</t>
  </si>
  <si>
    <t xml:space="preserve">Worked example: Charter Hall, invoice validation agent</t>
  </si>
  <si>
    <t xml:space="preserve">Australian property funds manager, 100+ office assets. Source: facilio.com/case-study/australian-property-funds-manager/</t>
  </si>
  <si>
    <t xml:space="preserve">Step</t>
  </si>
  <si>
    <t xml:space="preserve">Figure</t>
  </si>
  <si>
    <t xml:space="preserve">What it means</t>
  </si>
  <si>
    <t xml:space="preserve">Invoices checked (four months)</t>
  </si>
  <si>
    <t xml:space="preserve">Published: 6,200+ invoices checked by the agent in four months.</t>
  </si>
  <si>
    <t xml:space="preserve">Invoices with no manual review</t>
  </si>
  <si>
    <t xml:space="preserve">Published: 4,960+ processed without manual review.</t>
  </si>
  <si>
    <t xml:space="preserve">Share handled with no manual review</t>
  </si>
  <si>
    <t xml:space="preserve">Formula from the two published figures above.</t>
  </si>
  <si>
    <t xml:space="preserve">Manual reading per invoice before (minutes)</t>
  </si>
  <si>
    <t xml:space="preserve">Published: 3.5 minutes of manual reading per invoice. Now seconds.</t>
  </si>
  <si>
    <t xml:space="preserve">Processing effort saved per month (days)</t>
  </si>
  <si>
    <t xml:space="preserve">Published: 18 days of processing effort saved every month.</t>
  </si>
  <si>
    <t xml:space="preserve">Capacity freed (FTE)</t>
  </si>
  <si>
    <t xml:space="preserve">Published: 1 FTE reassigned to higher-value work.</t>
  </si>
  <si>
    <t xml:space="preserve">Value of that capacity per year ($)</t>
  </si>
  <si>
    <t xml:space="preserve">Published: ~$92K in annual capacity. Capacity, not cash: the person was reassigned, not removed.</t>
  </si>
  <si>
    <t xml:space="preserve">Losses avoided, counted separately ($)</t>
  </si>
  <si>
    <t xml:space="preserve">Published: $250K of GST compliance and penalty exposure mitigated.</t>
  </si>
  <si>
    <t xml:space="preserve">Worked example: Berkeley Services, helpdesk intake agent</t>
  </si>
  <si>
    <t xml:space="preserve">Integrated FM provider, Dubai. Story: facilio.com/blog/berkeley-ai-helpdesk/</t>
  </si>
  <si>
    <t xml:space="preserve">Conversations in 30 days (calls and WhatsApp)</t>
  </si>
  <si>
    <t xml:space="preserve">Reported: last 30 days.</t>
  </si>
  <si>
    <t xml:space="preserve">Finished end to end by the agent</t>
  </si>
  <si>
    <t xml:space="preserve">Reported: 16 of 777 needed a callback from the team.</t>
  </si>
  <si>
    <t xml:space="preserve">Share finished end to end</t>
  </si>
  <si>
    <t xml:space="preserve">Formula from the two figures above.</t>
  </si>
  <si>
    <t xml:space="preserve">People on calls before</t>
  </si>
  <si>
    <t xml:space="preserve">Reported.</t>
  </si>
  <si>
    <t xml:space="preserve">People moved to other work</t>
  </si>
  <si>
    <t xml:space="preserve">Reported: three of the four.</t>
  </si>
  <si>
    <t xml:space="preserve">Assumed annual cost per helpdesk role ($)</t>
  </si>
  <si>
    <t xml:space="preserve">Assumption, not a Berkeley figure. Change it to your own cost.</t>
  </si>
  <si>
    <t xml:space="preserve">Value of capacity freed per year ($)</t>
  </si>
  <si>
    <t xml:space="preserve">Formula: people moved × assumed cost per role. Capacity, not cash.</t>
  </si>
  <si>
    <t xml:space="preserve">Client portal: hours freed per month at full volume</t>
  </si>
  <si>
    <t xml:space="preserve">Reported projection for a second agent that enters work orders into a client portal.</t>
  </si>
  <si>
    <t xml:space="preserve">Assumed hourly cost ($ per hour)</t>
  </si>
  <si>
    <t xml:space="preserve">Assumption. Change it to your own cost.</t>
  </si>
  <si>
    <t xml:space="preserve">Portal capacity value per year ($)</t>
  </si>
  <si>
    <t xml:space="preserve">Formula: hours × 12 months × assumed hourly cost.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</si>
</sst>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;&quot;($&quot;#,##0\);\-"/>
    <numFmt numFmtId="166" formatCode="#,##0;\(#,##0\);\-"/>
    <numFmt numFmtId="167" formatCode="#,##0.0;\(#,##0.0\);\-"/>
    <numFmt numFmtId="168" formatCode="0%;\(0%\);\-"/>
    <numFmt numFmtId="169" formatCode="0.00"/>
    <numFmt numFmtId="170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59D"/>
        <bgColor rgb="FFFFFFCC"/>
      </patternFill>
    </fill>
    <fill>
      <patternFill patternType="solid">
        <fgColor rgb="FF1E1B4B"/>
        <bgColor rgb="FF003366"/>
      </patternFill>
    </fill>
    <fill>
      <patternFill patternType="solid">
        <fgColor rgb="FFEDE9F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8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9" fontId="7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DE9FE"/>
      <rgbColor rgb="FF660066"/>
      <rgbColor rgb="FFFF8080"/>
      <rgbColor rgb="FF0066CC"/>
      <rgbColor rgb="FFD4D4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9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E1B4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23.8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/>
    </row>
    <row r="7" customFormat="false" ht="15" hidden="false" customHeight="false" outlineLevel="0" collapsed="false">
      <c r="A7" s="4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 t="s">
        <v>6</v>
      </c>
    </row>
    <row r="10" customFormat="false" ht="23.8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/>
    </row>
    <row r="16" customFormat="false" ht="15" hidden="false" customHeight="false" outlineLevel="0" collapsed="false">
      <c r="A16" s="4" t="s">
        <v>12</v>
      </c>
    </row>
    <row r="17" customFormat="false" ht="23.85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3"/>
    </row>
    <row r="19" customFormat="false" ht="15" hidden="false" customHeight="false" outlineLevel="0" collapsed="false">
      <c r="A19" s="4" t="s">
        <v>14</v>
      </c>
    </row>
    <row r="20" customFormat="false" ht="23.85" hidden="false" customHeight="false" outlineLevel="0" collapsed="false">
      <c r="A20" s="3" t="s">
        <v>15</v>
      </c>
    </row>
    <row r="21" customFormat="false" ht="15" hidden="false" customHeight="false" outlineLevel="0" collapsed="false">
      <c r="A21" s="3"/>
    </row>
    <row r="22" customFormat="false" ht="15" hidden="false" customHeight="false" outlineLevel="0" collapsed="false">
      <c r="A22" s="4" t="s">
        <v>16</v>
      </c>
    </row>
    <row r="23" customFormat="false" ht="15" hidden="false" customHeight="false" outlineLevel="0" collapsed="false">
      <c r="A23" s="3" t="s">
        <v>17</v>
      </c>
    </row>
    <row r="24" customFormat="false" ht="15" hidden="false" customHeight="false" outlineLevel="0" collapsed="false">
      <c r="A24" s="3"/>
    </row>
    <row r="25" customFormat="false" ht="15" hidden="false" customHeight="false" outlineLevel="0" collapsed="false">
      <c r="A25" s="4" t="s">
        <v>18</v>
      </c>
    </row>
    <row r="26" customFormat="false" ht="15" hidden="false" customHeight="false" outlineLevel="0" collapsed="false">
      <c r="A26" s="3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6"/>
    <col collapsed="false" customWidth="true" hidden="false" outlineLevel="0" max="5" min="5" style="0" width="18"/>
    <col collapsed="false" customWidth="true" hidden="false" outlineLevel="0" max="8" min="6" style="0" width="16"/>
    <col collapsed="false" customWidth="true" hidden="false" outlineLevel="0" max="9" min="9" style="0" width="12"/>
    <col collapsed="false" customWidth="true" hidden="false" outlineLevel="0" max="10" min="10" style="0" width="18"/>
  </cols>
  <sheetData>
    <row r="1" customFormat="false" ht="17.35" hidden="false" customHeight="false" outlineLevel="0" collapsed="false">
      <c r="A1" s="5" t="s">
        <v>20</v>
      </c>
    </row>
    <row r="2" customFormat="false" ht="15" hidden="false" customHeight="false" outlineLevel="0" collapsed="false">
      <c r="A2" s="6" t="s">
        <v>21</v>
      </c>
    </row>
    <row r="4" customFormat="false" ht="15" hidden="false" customHeight="false" outlineLevel="0" collapsed="false">
      <c r="A4" s="7" t="s">
        <v>22</v>
      </c>
    </row>
    <row r="5" customFormat="false" ht="15" hidden="false" customHeight="false" outlineLevel="0" collapsed="false">
      <c r="A5" s="8" t="s">
        <v>23</v>
      </c>
      <c r="B5" s="9" t="n">
        <v>30</v>
      </c>
      <c r="C5" s="6" t="s">
        <v>24</v>
      </c>
    </row>
    <row r="6" customFormat="false" ht="15" hidden="false" customHeight="false" outlineLevel="0" collapsed="false">
      <c r="A6" s="8" t="s">
        <v>25</v>
      </c>
      <c r="B6" s="10" t="n">
        <v>160</v>
      </c>
    </row>
    <row r="7" customFormat="false" ht="15" hidden="false" customHeight="false" outlineLevel="0" collapsed="false">
      <c r="A7" s="8" t="s">
        <v>26</v>
      </c>
      <c r="B7" s="10" t="n">
        <v>12</v>
      </c>
    </row>
    <row r="9" customFormat="false" ht="15" hidden="false" customHeight="false" outlineLevel="0" collapsed="false">
      <c r="A9" s="7" t="s">
        <v>27</v>
      </c>
    </row>
    <row r="10" customFormat="false" ht="23.85" hidden="false" customHeight="false" outlineLevel="0" collapsed="false">
      <c r="A10" s="11" t="s">
        <v>28</v>
      </c>
      <c r="B10" s="11" t="s">
        <v>29</v>
      </c>
      <c r="C10" s="11" t="s">
        <v>30</v>
      </c>
      <c r="D10" s="11" t="s">
        <v>31</v>
      </c>
      <c r="E10" s="11" t="s">
        <v>32</v>
      </c>
      <c r="F10" s="11" t="s">
        <v>33</v>
      </c>
      <c r="G10" s="11" t="s">
        <v>34</v>
      </c>
      <c r="H10" s="11" t="s">
        <v>35</v>
      </c>
      <c r="I10" s="11" t="s">
        <v>36</v>
      </c>
      <c r="J10" s="11" t="s">
        <v>37</v>
      </c>
    </row>
    <row r="11" customFormat="false" ht="15" hidden="false" customHeight="false" outlineLevel="0" collapsed="false">
      <c r="A11" s="12" t="s">
        <v>38</v>
      </c>
      <c r="B11" s="10" t="n">
        <v>1200</v>
      </c>
      <c r="C11" s="13" t="n">
        <v>6</v>
      </c>
      <c r="D11" s="14" t="n">
        <v>0.8</v>
      </c>
      <c r="E11" s="13" t="n">
        <v>0.5</v>
      </c>
      <c r="F11" s="15" t="n">
        <f aca="false">B11*C11/60</f>
        <v>120</v>
      </c>
      <c r="G11" s="15" t="n">
        <f aca="false">(B11*(1-D11)*C11+B11*D11*E11)/60</f>
        <v>32</v>
      </c>
      <c r="H11" s="15" t="n">
        <f aca="false">F11-G11</f>
        <v>88</v>
      </c>
      <c r="I11" s="16" t="n">
        <f aca="false">IF($B$6&gt;0,H11/$B$6,0)</f>
        <v>0.55</v>
      </c>
      <c r="J11" s="17" t="n">
        <f aca="false">H11*$B$7*$B$5</f>
        <v>31680</v>
      </c>
    </row>
    <row r="12" customFormat="false" ht="15" hidden="false" customHeight="false" outlineLevel="0" collapsed="false">
      <c r="A12" s="12" t="s">
        <v>39</v>
      </c>
      <c r="B12" s="10" t="n">
        <v>600</v>
      </c>
      <c r="C12" s="13" t="n">
        <v>10</v>
      </c>
      <c r="D12" s="14" t="n">
        <v>0.6</v>
      </c>
      <c r="E12" s="13" t="n">
        <v>1</v>
      </c>
      <c r="F12" s="15" t="n">
        <f aca="false">B12*C12/60</f>
        <v>100</v>
      </c>
      <c r="G12" s="15" t="n">
        <f aca="false">(B12*(1-D12)*C12+B12*D12*E12)/60</f>
        <v>46</v>
      </c>
      <c r="H12" s="15" t="n">
        <f aca="false">F12-G12</f>
        <v>54</v>
      </c>
      <c r="I12" s="16" t="n">
        <f aca="false">IF($B$6&gt;0,H12/$B$6,0)</f>
        <v>0.3375</v>
      </c>
      <c r="J12" s="17" t="n">
        <f aca="false">H12*$B$7*$B$5</f>
        <v>19440</v>
      </c>
    </row>
    <row r="13" customFormat="false" ht="15" hidden="false" customHeight="false" outlineLevel="0" collapsed="false">
      <c r="A13" s="12" t="s">
        <v>40</v>
      </c>
      <c r="B13" s="10" t="n">
        <v>300</v>
      </c>
      <c r="C13" s="13" t="n">
        <v>15</v>
      </c>
      <c r="D13" s="14" t="n">
        <v>0.5</v>
      </c>
      <c r="E13" s="13" t="n">
        <v>2</v>
      </c>
      <c r="F13" s="15" t="n">
        <f aca="false">B13*C13/60</f>
        <v>75</v>
      </c>
      <c r="G13" s="15" t="n">
        <f aca="false">(B13*(1-D13)*C13+B13*D13*E13)/60</f>
        <v>42.5</v>
      </c>
      <c r="H13" s="15" t="n">
        <f aca="false">F13-G13</f>
        <v>32.5</v>
      </c>
      <c r="I13" s="16" t="n">
        <f aca="false">IF($B$6&gt;0,H13/$B$6,0)</f>
        <v>0.203125</v>
      </c>
      <c r="J13" s="17" t="n">
        <f aca="false">H13*$B$7*$B$5</f>
        <v>11700</v>
      </c>
    </row>
    <row r="14" customFormat="false" ht="15" hidden="false" customHeight="false" outlineLevel="0" collapsed="false">
      <c r="A14" s="12" t="s">
        <v>41</v>
      </c>
      <c r="B14" s="10" t="n">
        <v>1500</v>
      </c>
      <c r="C14" s="13" t="n">
        <v>3.5</v>
      </c>
      <c r="D14" s="14" t="n">
        <v>0.8</v>
      </c>
      <c r="E14" s="13" t="n">
        <v>0.5</v>
      </c>
      <c r="F14" s="15" t="n">
        <f aca="false">B14*C14/60</f>
        <v>87.5</v>
      </c>
      <c r="G14" s="15" t="n">
        <f aca="false">(B14*(1-D14)*C14+B14*D14*E14)/60</f>
        <v>27.5</v>
      </c>
      <c r="H14" s="15" t="n">
        <f aca="false">F14-G14</f>
        <v>60</v>
      </c>
      <c r="I14" s="16" t="n">
        <f aca="false">IF($B$6&gt;0,H14/$B$6,0)</f>
        <v>0.375</v>
      </c>
      <c r="J14" s="17" t="n">
        <f aca="false">H14*$B$7*$B$5</f>
        <v>21600</v>
      </c>
    </row>
    <row r="15" customFormat="false" ht="15" hidden="false" customHeight="false" outlineLevel="0" collapsed="false">
      <c r="A15" s="12" t="s">
        <v>42</v>
      </c>
      <c r="B15" s="10" t="n">
        <v>200</v>
      </c>
      <c r="C15" s="13" t="n">
        <v>10</v>
      </c>
      <c r="D15" s="14" t="n">
        <v>0.7</v>
      </c>
      <c r="E15" s="13" t="n">
        <v>1</v>
      </c>
      <c r="F15" s="15" t="n">
        <f aca="false">B15*C15/60</f>
        <v>33.3333333333333</v>
      </c>
      <c r="G15" s="15" t="n">
        <f aca="false">(B15*(1-D15)*C15+B15*D15*E15)/60</f>
        <v>12.3333333333333</v>
      </c>
      <c r="H15" s="15" t="n">
        <f aca="false">F15-G15</f>
        <v>21</v>
      </c>
      <c r="I15" s="16" t="n">
        <f aca="false">IF($B$6&gt;0,H15/$B$6,0)</f>
        <v>0.13125</v>
      </c>
      <c r="J15" s="17" t="n">
        <f aca="false">H15*$B$7*$B$5</f>
        <v>7560</v>
      </c>
    </row>
    <row r="16" customFormat="false" ht="15" hidden="false" customHeight="false" outlineLevel="0" collapsed="false">
      <c r="A16" s="18" t="s">
        <v>43</v>
      </c>
      <c r="B16" s="19"/>
      <c r="C16" s="19"/>
      <c r="D16" s="19"/>
      <c r="E16" s="19"/>
      <c r="F16" s="20" t="n">
        <f aca="false">SUM(F11:F15)</f>
        <v>415.833333333333</v>
      </c>
      <c r="G16" s="20" t="n">
        <f aca="false">SUM(G11:G15)</f>
        <v>160.333333333333</v>
      </c>
      <c r="H16" s="20" t="n">
        <f aca="false">SUM(H11:H15)</f>
        <v>255.5</v>
      </c>
      <c r="I16" s="21" t="n">
        <f aca="false">SUM(I11:I15)</f>
        <v>1.596875</v>
      </c>
      <c r="J16" s="22" t="n">
        <f aca="false">SUM(J11:J15)</f>
        <v>91980</v>
      </c>
    </row>
    <row r="17" customFormat="false" ht="15" hidden="false" customHeight="false" outlineLevel="0" collapsed="false">
      <c r="A17" s="6" t="s">
        <v>44</v>
      </c>
    </row>
    <row r="19" customFormat="false" ht="15" hidden="false" customHeight="false" outlineLevel="0" collapsed="false">
      <c r="A19" s="7" t="s">
        <v>45</v>
      </c>
    </row>
    <row r="20" customFormat="false" ht="15" hidden="false" customHeight="false" outlineLevel="0" collapsed="false">
      <c r="A20" s="8" t="s">
        <v>46</v>
      </c>
      <c r="B20" s="14" t="n">
        <v>0.25</v>
      </c>
      <c r="C20" s="6" t="s">
        <v>47</v>
      </c>
    </row>
    <row r="21" customFormat="false" ht="15" hidden="false" customHeight="false" outlineLevel="0" collapsed="false">
      <c r="A21" s="8" t="s">
        <v>48</v>
      </c>
      <c r="B21" s="17" t="n">
        <f aca="false">J16*B20</f>
        <v>22995</v>
      </c>
    </row>
    <row r="23" customFormat="false" ht="15" hidden="false" customHeight="false" outlineLevel="0" collapsed="false">
      <c r="A23" s="7" t="s">
        <v>49</v>
      </c>
    </row>
    <row r="24" customFormat="false" ht="15" hidden="false" customHeight="false" outlineLevel="0" collapsed="false">
      <c r="A24" s="8" t="s">
        <v>50</v>
      </c>
      <c r="B24" s="9" t="n">
        <v>30000</v>
      </c>
      <c r="C24" s="6" t="s">
        <v>51</v>
      </c>
    </row>
    <row r="25" customFormat="false" ht="15" hidden="false" customHeight="false" outlineLevel="0" collapsed="false">
      <c r="A25" s="8" t="s">
        <v>52</v>
      </c>
      <c r="B25" s="9" t="n">
        <v>10000</v>
      </c>
      <c r="C25" s="6" t="s">
        <v>53</v>
      </c>
    </row>
    <row r="26" customFormat="false" ht="15" hidden="false" customHeight="false" outlineLevel="0" collapsed="false">
      <c r="A26" s="8" t="s">
        <v>54</v>
      </c>
      <c r="B26" s="10" t="n">
        <v>10</v>
      </c>
      <c r="C26" s="6" t="s">
        <v>55</v>
      </c>
    </row>
    <row r="27" customFormat="false" ht="15" hidden="false" customHeight="false" outlineLevel="0" collapsed="false">
      <c r="A27" s="8" t="s">
        <v>56</v>
      </c>
      <c r="B27" s="17" t="n">
        <f aca="false">B26*B7*B5</f>
        <v>3600</v>
      </c>
    </row>
    <row r="28" customFormat="false" ht="15" hidden="false" customHeight="false" outlineLevel="0" collapsed="false">
      <c r="A28" s="8" t="s">
        <v>57</v>
      </c>
      <c r="B28" s="9" t="n">
        <v>0</v>
      </c>
      <c r="C28" s="6" t="s">
        <v>58</v>
      </c>
    </row>
    <row r="29" customFormat="false" ht="15" hidden="false" customHeight="false" outlineLevel="0" collapsed="false">
      <c r="A29" s="18" t="s">
        <v>59</v>
      </c>
      <c r="B29" s="22" t="n">
        <f aca="false">B24+B27+B28</f>
        <v>33600</v>
      </c>
    </row>
    <row r="31" customFormat="false" ht="15" hidden="false" customHeight="false" outlineLevel="0" collapsed="false">
      <c r="A31" s="7" t="s">
        <v>60</v>
      </c>
    </row>
    <row r="32" customFormat="false" ht="35.05" hidden="false" customHeight="false" outlineLevel="0" collapsed="false">
      <c r="A32" s="11" t="s">
        <v>61</v>
      </c>
      <c r="B32" s="11" t="s">
        <v>62</v>
      </c>
      <c r="C32" s="11" t="s">
        <v>63</v>
      </c>
      <c r="D32" s="11" t="s">
        <v>64</v>
      </c>
      <c r="E32" s="11" t="s">
        <v>65</v>
      </c>
    </row>
    <row r="33" customFormat="false" ht="15" hidden="false" customHeight="false" outlineLevel="0" collapsed="false">
      <c r="A33" s="23" t="s">
        <v>66</v>
      </c>
      <c r="B33" s="10" t="n">
        <v>4</v>
      </c>
      <c r="C33" s="9" t="n">
        <v>5000</v>
      </c>
      <c r="D33" s="14" t="n">
        <v>0.5</v>
      </c>
      <c r="E33" s="17" t="n">
        <f aca="false">B33*C33*D33</f>
        <v>10000</v>
      </c>
    </row>
    <row r="34" customFormat="false" ht="23.85" hidden="false" customHeight="false" outlineLevel="0" collapsed="false">
      <c r="A34" s="23" t="s">
        <v>67</v>
      </c>
      <c r="B34" s="10" t="n">
        <v>6</v>
      </c>
      <c r="C34" s="9" t="n">
        <v>3000</v>
      </c>
      <c r="D34" s="14" t="n">
        <v>0.5</v>
      </c>
      <c r="E34" s="17" t="n">
        <f aca="false">B34*C34*D34</f>
        <v>9000</v>
      </c>
    </row>
    <row r="35" customFormat="false" ht="15" hidden="false" customHeight="false" outlineLevel="0" collapsed="false">
      <c r="A35" s="23" t="s">
        <v>68</v>
      </c>
      <c r="B35" s="10" t="n">
        <v>10</v>
      </c>
      <c r="C35" s="9" t="n">
        <v>1000</v>
      </c>
      <c r="D35" s="14" t="n">
        <v>0.3</v>
      </c>
      <c r="E35" s="17" t="n">
        <f aca="false">B35*C35*D35</f>
        <v>3000</v>
      </c>
    </row>
    <row r="36" customFormat="false" ht="15" hidden="false" customHeight="false" outlineLevel="0" collapsed="false">
      <c r="A36" s="18" t="s">
        <v>69</v>
      </c>
      <c r="B36" s="19"/>
      <c r="C36" s="19"/>
      <c r="D36" s="19"/>
      <c r="E36" s="22" t="n">
        <f aca="false">SUM(E33:E35)</f>
        <v>22000</v>
      </c>
    </row>
    <row r="37" customFormat="false" ht="15" hidden="false" customHeight="false" outlineLevel="0" collapsed="false">
      <c r="A37" s="6" t="s">
        <v>70</v>
      </c>
    </row>
    <row r="39" customFormat="false" ht="15" hidden="false" customHeight="false" outlineLevel="0" collapsed="false">
      <c r="A39" s="7" t="s">
        <v>71</v>
      </c>
    </row>
    <row r="40" customFormat="false" ht="15" hidden="false" customHeight="false" outlineLevel="0" collapsed="false">
      <c r="A40" s="11" t="s">
        <v>72</v>
      </c>
      <c r="B40" s="11" t="s">
        <v>73</v>
      </c>
      <c r="C40" s="11" t="s">
        <v>74</v>
      </c>
    </row>
    <row r="41" customFormat="false" ht="15" hidden="false" customHeight="false" outlineLevel="0" collapsed="false">
      <c r="A41" s="8" t="s">
        <v>75</v>
      </c>
      <c r="B41" s="17" t="n">
        <f aca="false">J16</f>
        <v>91980</v>
      </c>
      <c r="C41" s="17" t="n">
        <f aca="false">B21</f>
        <v>22995</v>
      </c>
    </row>
    <row r="42" customFormat="false" ht="15" hidden="false" customHeight="false" outlineLevel="0" collapsed="false">
      <c r="A42" s="8" t="s">
        <v>76</v>
      </c>
      <c r="B42" s="17" t="n">
        <f aca="false">E36</f>
        <v>22000</v>
      </c>
      <c r="C42" s="17" t="n">
        <f aca="false">E36</f>
        <v>22000</v>
      </c>
    </row>
    <row r="43" customFormat="false" ht="15" hidden="false" customHeight="false" outlineLevel="0" collapsed="false">
      <c r="A43" s="8" t="s">
        <v>77</v>
      </c>
      <c r="B43" s="17" t="n">
        <f aca="false">-B29</f>
        <v>-33600</v>
      </c>
      <c r="C43" s="17" t="n">
        <f aca="false">-B29</f>
        <v>-33600</v>
      </c>
    </row>
    <row r="44" customFormat="false" ht="15" hidden="false" customHeight="false" outlineLevel="0" collapsed="false">
      <c r="A44" s="18" t="s">
        <v>78</v>
      </c>
      <c r="B44" s="22" t="n">
        <f aca="false">SUM(B41:B43)</f>
        <v>80380</v>
      </c>
      <c r="C44" s="22" t="n">
        <f aca="false">SUM(C41:C43)</f>
        <v>11395</v>
      </c>
    </row>
    <row r="45" customFormat="false" ht="15" hidden="false" customHeight="false" outlineLevel="0" collapsed="false">
      <c r="A45" s="8" t="s">
        <v>79</v>
      </c>
      <c r="B45" s="17" t="n">
        <f aca="false">B44-B25</f>
        <v>70380</v>
      </c>
      <c r="C45" s="17" t="n">
        <f aca="false">C44-B25</f>
        <v>1395</v>
      </c>
    </row>
    <row r="46" customFormat="false" ht="15" hidden="false" customHeight="false" outlineLevel="0" collapsed="false">
      <c r="A46" s="8" t="s">
        <v>80</v>
      </c>
      <c r="B46" s="17" t="n">
        <f aca="false">B44*3-B25</f>
        <v>231140</v>
      </c>
      <c r="C46" s="17" t="n">
        <f aca="false">C44*3-B25</f>
        <v>24185</v>
      </c>
    </row>
    <row r="47" customFormat="false" ht="15" hidden="false" customHeight="false" outlineLevel="0" collapsed="false">
      <c r="A47" s="8" t="s">
        <v>81</v>
      </c>
      <c r="B47" s="24" t="n">
        <f aca="false">IF(B44&gt;0,B25/(B44/12),"No payback")</f>
        <v>1.49290868375218</v>
      </c>
      <c r="C47" s="24" t="n">
        <f aca="false">IF(C44&gt;0,B25/(C44/12),"No payback")</f>
        <v>10.5309346204476</v>
      </c>
    </row>
    <row r="48" customFormat="false" ht="15" hidden="false" customHeight="false" outlineLevel="0" collapsed="false">
      <c r="A48" s="6" t="s">
        <v>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2"/>
    <col collapsed="false" customWidth="true" hidden="false" outlineLevel="0" max="3" min="3" style="0" width="70"/>
  </cols>
  <sheetData>
    <row r="1" customFormat="false" ht="17.35" hidden="false" customHeight="false" outlineLevel="0" collapsed="false">
      <c r="A1" s="5" t="s">
        <v>83</v>
      </c>
    </row>
    <row r="2" customFormat="false" ht="15" hidden="false" customHeight="false" outlineLevel="0" collapsed="false">
      <c r="A2" s="6" t="s">
        <v>84</v>
      </c>
    </row>
    <row r="4" customFormat="false" ht="15" hidden="false" customHeight="false" outlineLevel="0" collapsed="false">
      <c r="A4" s="11" t="s">
        <v>85</v>
      </c>
      <c r="B4" s="11" t="s">
        <v>86</v>
      </c>
      <c r="C4" s="11" t="s">
        <v>87</v>
      </c>
    </row>
    <row r="5" customFormat="false" ht="15" hidden="false" customHeight="false" outlineLevel="0" collapsed="false">
      <c r="A5" s="12" t="s">
        <v>88</v>
      </c>
      <c r="B5" s="25" t="n">
        <v>6200</v>
      </c>
      <c r="C5" s="26" t="s">
        <v>89</v>
      </c>
    </row>
    <row r="6" customFormat="false" ht="15" hidden="false" customHeight="false" outlineLevel="0" collapsed="false">
      <c r="A6" s="12" t="s">
        <v>90</v>
      </c>
      <c r="B6" s="25" t="n">
        <v>4960</v>
      </c>
      <c r="C6" s="26" t="s">
        <v>91</v>
      </c>
    </row>
    <row r="7" customFormat="false" ht="15" hidden="false" customHeight="false" outlineLevel="0" collapsed="false">
      <c r="A7" s="12" t="s">
        <v>92</v>
      </c>
      <c r="B7" s="27" t="n">
        <f aca="false">B6/B5</f>
        <v>0.8</v>
      </c>
      <c r="C7" s="26" t="s">
        <v>93</v>
      </c>
    </row>
    <row r="8" customFormat="false" ht="15" hidden="false" customHeight="false" outlineLevel="0" collapsed="false">
      <c r="A8" s="12" t="s">
        <v>94</v>
      </c>
      <c r="B8" s="15" t="n">
        <v>3.5</v>
      </c>
      <c r="C8" s="26" t="s">
        <v>95</v>
      </c>
    </row>
    <row r="9" customFormat="false" ht="15" hidden="false" customHeight="false" outlineLevel="0" collapsed="false">
      <c r="A9" s="12" t="s">
        <v>96</v>
      </c>
      <c r="B9" s="25" t="n">
        <v>18</v>
      </c>
      <c r="C9" s="26" t="s">
        <v>97</v>
      </c>
    </row>
    <row r="10" customFormat="false" ht="15" hidden="false" customHeight="false" outlineLevel="0" collapsed="false">
      <c r="A10" s="12" t="s">
        <v>98</v>
      </c>
      <c r="B10" s="25" t="n">
        <v>1</v>
      </c>
      <c r="C10" s="26" t="s">
        <v>99</v>
      </c>
    </row>
    <row r="11" customFormat="false" ht="22.35" hidden="false" customHeight="false" outlineLevel="0" collapsed="false">
      <c r="A11" s="12" t="s">
        <v>100</v>
      </c>
      <c r="B11" s="17" t="n">
        <v>92000</v>
      </c>
      <c r="C11" s="26" t="s">
        <v>101</v>
      </c>
    </row>
    <row r="12" customFormat="false" ht="15" hidden="false" customHeight="false" outlineLevel="0" collapsed="false">
      <c r="A12" s="12" t="s">
        <v>102</v>
      </c>
      <c r="B12" s="17" t="n">
        <v>250000</v>
      </c>
      <c r="C12" s="26" t="s">
        <v>103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2"/>
    <col collapsed="false" customWidth="true" hidden="false" outlineLevel="0" max="3" min="3" style="0" width="70"/>
  </cols>
  <sheetData>
    <row r="1" customFormat="false" ht="17.35" hidden="false" customHeight="false" outlineLevel="0" collapsed="false">
      <c r="A1" s="5" t="s">
        <v>104</v>
      </c>
    </row>
    <row r="2" customFormat="false" ht="15" hidden="false" customHeight="false" outlineLevel="0" collapsed="false">
      <c r="A2" s="6" t="s">
        <v>105</v>
      </c>
    </row>
    <row r="4" customFormat="false" ht="15" hidden="false" customHeight="false" outlineLevel="0" collapsed="false">
      <c r="A4" s="11" t="s">
        <v>85</v>
      </c>
      <c r="B4" s="11" t="s">
        <v>86</v>
      </c>
      <c r="C4" s="11" t="s">
        <v>87</v>
      </c>
    </row>
    <row r="5" customFormat="false" ht="15" hidden="false" customHeight="false" outlineLevel="0" collapsed="false">
      <c r="A5" s="12" t="s">
        <v>106</v>
      </c>
      <c r="B5" s="25" t="n">
        <v>777</v>
      </c>
      <c r="C5" s="26" t="s">
        <v>107</v>
      </c>
    </row>
    <row r="6" customFormat="false" ht="15" hidden="false" customHeight="false" outlineLevel="0" collapsed="false">
      <c r="A6" s="12" t="s">
        <v>108</v>
      </c>
      <c r="B6" s="25" t="n">
        <v>761</v>
      </c>
      <c r="C6" s="26" t="s">
        <v>109</v>
      </c>
    </row>
    <row r="7" customFormat="false" ht="15" hidden="false" customHeight="false" outlineLevel="0" collapsed="false">
      <c r="A7" s="12" t="s">
        <v>110</v>
      </c>
      <c r="B7" s="27" t="n">
        <f aca="false">B6/B5</f>
        <v>0.979407979407979</v>
      </c>
      <c r="C7" s="26" t="s">
        <v>111</v>
      </c>
    </row>
    <row r="8" customFormat="false" ht="15" hidden="false" customHeight="false" outlineLevel="0" collapsed="false">
      <c r="A8" s="12" t="s">
        <v>112</v>
      </c>
      <c r="B8" s="25" t="n">
        <v>4</v>
      </c>
      <c r="C8" s="26" t="s">
        <v>113</v>
      </c>
    </row>
    <row r="9" customFormat="false" ht="15" hidden="false" customHeight="false" outlineLevel="0" collapsed="false">
      <c r="A9" s="12" t="s">
        <v>114</v>
      </c>
      <c r="B9" s="25" t="n">
        <v>3</v>
      </c>
      <c r="C9" s="26" t="s">
        <v>115</v>
      </c>
    </row>
    <row r="10" customFormat="false" ht="15" hidden="false" customHeight="false" outlineLevel="0" collapsed="false">
      <c r="A10" s="12" t="s">
        <v>116</v>
      </c>
      <c r="B10" s="9" t="n">
        <v>40000</v>
      </c>
      <c r="C10" s="26" t="s">
        <v>117</v>
      </c>
    </row>
    <row r="11" customFormat="false" ht="15" hidden="false" customHeight="false" outlineLevel="0" collapsed="false">
      <c r="A11" s="12" t="s">
        <v>118</v>
      </c>
      <c r="B11" s="17" t="n">
        <f aca="false">B9*B10</f>
        <v>120000</v>
      </c>
      <c r="C11" s="26" t="s">
        <v>119</v>
      </c>
    </row>
    <row r="12" customFormat="false" ht="15" hidden="false" customHeight="false" outlineLevel="0" collapsed="false">
      <c r="A12" s="12" t="s">
        <v>120</v>
      </c>
      <c r="B12" s="25" t="n">
        <v>150</v>
      </c>
      <c r="C12" s="26" t="s">
        <v>121</v>
      </c>
    </row>
    <row r="13" customFormat="false" ht="15" hidden="false" customHeight="false" outlineLevel="0" collapsed="false">
      <c r="A13" s="12" t="s">
        <v>122</v>
      </c>
      <c r="B13" s="9" t="n">
        <v>20</v>
      </c>
      <c r="C13" s="26" t="s">
        <v>123</v>
      </c>
    </row>
    <row r="14" customFormat="false" ht="15" hidden="false" customHeight="false" outlineLevel="0" collapsed="false">
      <c r="A14" s="12" t="s">
        <v>124</v>
      </c>
      <c r="B14" s="17" t="n">
        <f aca="false">B12*12*B13</f>
        <v>36000</v>
      </c>
      <c r="C14" s="26" t="s">
        <v>125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2026-11-04T12:42:01Z</dcterms:created>
  <dc:creator>openpyxl</dc:creator>
  <dc:description/>
  <dc:language>en-US</dc:language>
  <cp:lastModifiedBy/>
  <dcterms:modified xsi:type="dcterms:W3CDTF">2026-11-04T12:42:01Z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